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1340" windowHeight="6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F44" i="1"/>
  <c r="G15" i="1"/>
  <c r="F15" i="1"/>
  <c r="G14" i="1"/>
  <c r="E15" i="1" s="1"/>
  <c r="F14" i="1"/>
  <c r="E14" i="1" l="1"/>
  <c r="G13" i="1"/>
  <c r="F13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16" i="1" l="1"/>
  <c r="F16" i="1" l="1"/>
  <c r="G16" i="1" l="1"/>
  <c r="E17" i="1" s="1"/>
  <c r="F17" i="1" s="1"/>
  <c r="G17" i="1" l="1"/>
  <c r="E18" i="1" s="1"/>
  <c r="F18" i="1" s="1"/>
  <c r="G18" i="1" l="1"/>
  <c r="E19" i="1" s="1"/>
  <c r="F19" i="1" s="1"/>
  <c r="G19" i="1" l="1"/>
  <c r="E20" i="1" s="1"/>
  <c r="F20" i="1" s="1"/>
  <c r="G20" i="1" l="1"/>
  <c r="E21" i="1" s="1"/>
  <c r="F21" i="1" s="1"/>
  <c r="G21" i="1" l="1"/>
  <c r="E22" i="1" s="1"/>
  <c r="F22" i="1" s="1"/>
  <c r="G22" i="1" l="1"/>
  <c r="E23" i="1" s="1"/>
  <c r="F23" i="1" s="1"/>
  <c r="G23" i="1" l="1"/>
  <c r="E24" i="1" s="1"/>
  <c r="F24" i="1" s="1"/>
  <c r="G24" i="1" l="1"/>
  <c r="E25" i="1" s="1"/>
  <c r="F25" i="1" s="1"/>
  <c r="G25" i="1" l="1"/>
  <c r="E26" i="1" s="1"/>
  <c r="F26" i="1" s="1"/>
  <c r="G26" i="1" l="1"/>
  <c r="E27" i="1" s="1"/>
  <c r="F27" i="1" s="1"/>
  <c r="G27" i="1" l="1"/>
  <c r="E28" i="1" s="1"/>
  <c r="F28" i="1" s="1"/>
  <c r="G28" i="1" l="1"/>
  <c r="E29" i="1" s="1"/>
  <c r="F29" i="1" s="1"/>
  <c r="G29" i="1" l="1"/>
  <c r="E30" i="1" s="1"/>
  <c r="F30" i="1" s="1"/>
  <c r="G30" i="1" l="1"/>
  <c r="E31" i="1" s="1"/>
  <c r="F31" i="1" s="1"/>
  <c r="G31" i="1" l="1"/>
  <c r="E32" i="1" s="1"/>
  <c r="F32" i="1" s="1"/>
  <c r="G32" i="1" l="1"/>
  <c r="E33" i="1" s="1"/>
  <c r="F33" i="1" s="1"/>
  <c r="E34" i="1" l="1"/>
  <c r="F34" i="1" s="1"/>
  <c r="G33" i="1"/>
  <c r="G34" i="1" l="1"/>
  <c r="E35" i="1" s="1"/>
  <c r="F35" i="1" s="1"/>
  <c r="G35" i="1" l="1"/>
  <c r="E36" i="1" s="1"/>
  <c r="F36" i="1" s="1"/>
  <c r="G36" i="1" l="1"/>
  <c r="E37" i="1" s="1"/>
  <c r="F37" i="1" s="1"/>
  <c r="G37" i="1" l="1"/>
  <c r="E38" i="1" s="1"/>
  <c r="F38" i="1" s="1"/>
  <c r="G38" i="1" l="1"/>
  <c r="E39" i="1" s="1"/>
  <c r="F39" i="1" s="1"/>
  <c r="G39" i="1" l="1"/>
  <c r="E40" i="1" s="1"/>
  <c r="F40" i="1" s="1"/>
  <c r="G40" i="1" l="1"/>
  <c r="E41" i="1" s="1"/>
  <c r="F41" i="1" s="1"/>
  <c r="G41" i="1" l="1"/>
  <c r="E42" i="1" s="1"/>
  <c r="F42" i="1" s="1"/>
  <c r="G42" i="1" s="1"/>
</calcChain>
</file>

<file path=xl/sharedStrings.xml><?xml version="1.0" encoding="utf-8"?>
<sst xmlns="http://schemas.openxmlformats.org/spreadsheetml/2006/main" count="23" uniqueCount="21">
  <si>
    <t xml:space="preserve">Chapter 1: Problem 6 </t>
  </si>
  <si>
    <t xml:space="preserve">Margins and Marking to Market on a Long Gold Futures Contract </t>
  </si>
  <si>
    <t xml:space="preserve">Initial Margin: </t>
  </si>
  <si>
    <t xml:space="preserve">Maintenance Margin: </t>
  </si>
  <si>
    <t xml:space="preserve">Contract Size: </t>
  </si>
  <si>
    <t>ounces</t>
  </si>
  <si>
    <t xml:space="preserve">Commodity: </t>
  </si>
  <si>
    <t>Gold</t>
  </si>
  <si>
    <t xml:space="preserve">Date </t>
  </si>
  <si>
    <t>Price</t>
  </si>
  <si>
    <t xml:space="preserve">Futures </t>
  </si>
  <si>
    <t>-------------------------------------------------------------------------------------------------------------------------</t>
  </si>
  <si>
    <t>Futures</t>
  </si>
  <si>
    <t>Amount</t>
  </si>
  <si>
    <t>Beginning</t>
  </si>
  <si>
    <t>Margin</t>
  </si>
  <si>
    <t>Cash</t>
  </si>
  <si>
    <t>Withdrawal</t>
  </si>
  <si>
    <t>Ending</t>
  </si>
  <si>
    <t>Net Gain</t>
  </si>
  <si>
    <t xml:space="preserve">Spot Price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</si>
</sst>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workbookViewId="0">
      <selection activeCell="G45" sqref="G45"/>
    </sheetView>
  </sheetViews>
  <sheetFormatPr defaultRowHeight="15" x14ac:dyDescent="0.25"/>
  <cols>
    <col min="1" max="1" width="10.7109375" customWidth="1"/>
    <col min="2" max="2" width="12.42578125" customWidth="1"/>
    <col min="3" max="3" width="11.5703125" customWidth="1"/>
    <col min="4" max="4" width="13" customWidth="1"/>
    <col min="5" max="5" width="10.5703125" customWidth="1"/>
    <col min="6" max="6" width="12.28515625" customWidth="1"/>
    <col min="7" max="7" width="14.140625" customWidth="1"/>
  </cols>
  <sheetData>
    <row r="2" spans="1:10" x14ac:dyDescent="0.25">
      <c r="A2" t="s">
        <v>0</v>
      </c>
    </row>
    <row r="4" spans="1:10" x14ac:dyDescent="0.25">
      <c r="D4" s="4" t="s">
        <v>1</v>
      </c>
      <c r="E4" s="4"/>
      <c r="F4" s="4"/>
      <c r="G4" s="4"/>
      <c r="H4" s="4"/>
      <c r="I4" s="4"/>
      <c r="J4" s="4"/>
    </row>
    <row r="6" spans="1:10" x14ac:dyDescent="0.25">
      <c r="A6" t="s">
        <v>2</v>
      </c>
      <c r="D6" s="2">
        <v>2000</v>
      </c>
    </row>
    <row r="7" spans="1:10" x14ac:dyDescent="0.25">
      <c r="A7" t="s">
        <v>3</v>
      </c>
      <c r="E7" s="2">
        <v>1500</v>
      </c>
    </row>
    <row r="8" spans="1:10" x14ac:dyDescent="0.25">
      <c r="A8" t="s">
        <v>4</v>
      </c>
      <c r="D8">
        <v>100</v>
      </c>
      <c r="E8" t="s">
        <v>5</v>
      </c>
    </row>
    <row r="9" spans="1:10" x14ac:dyDescent="0.25">
      <c r="A9" t="s">
        <v>6</v>
      </c>
      <c r="D9" t="s">
        <v>7</v>
      </c>
    </row>
    <row r="10" spans="1:10" x14ac:dyDescent="0.25">
      <c r="A10" s="3" t="s">
        <v>11</v>
      </c>
      <c r="B10" s="3"/>
    </row>
    <row r="11" spans="1:10" x14ac:dyDescent="0.25">
      <c r="A11" s="5"/>
      <c r="B11" s="5" t="s">
        <v>20</v>
      </c>
      <c r="C11" s="5" t="s">
        <v>10</v>
      </c>
      <c r="D11" s="5" t="s">
        <v>12</v>
      </c>
      <c r="E11" s="5" t="s">
        <v>14</v>
      </c>
      <c r="F11" s="5" t="s">
        <v>16</v>
      </c>
      <c r="G11" s="5" t="s">
        <v>18</v>
      </c>
    </row>
    <row r="12" spans="1:10" x14ac:dyDescent="0.25">
      <c r="A12" s="5" t="s">
        <v>8</v>
      </c>
      <c r="B12" s="5" t="s">
        <v>7</v>
      </c>
      <c r="C12" s="5" t="s">
        <v>9</v>
      </c>
      <c r="D12" s="5" t="s">
        <v>13</v>
      </c>
      <c r="E12" s="5" t="s">
        <v>15</v>
      </c>
      <c r="F12" s="5" t="s">
        <v>17</v>
      </c>
      <c r="G12" s="5" t="s">
        <v>15</v>
      </c>
    </row>
    <row r="13" spans="1:10" x14ac:dyDescent="0.25">
      <c r="A13" s="6">
        <v>40954</v>
      </c>
      <c r="B13" s="1">
        <v>1740</v>
      </c>
      <c r="C13" s="1">
        <v>1740</v>
      </c>
      <c r="D13" s="1">
        <f>+B13-C13</f>
        <v>0</v>
      </c>
      <c r="E13" s="1">
        <v>0</v>
      </c>
      <c r="F13" s="2">
        <f>-D6</f>
        <v>-2000</v>
      </c>
      <c r="G13" s="2">
        <f>+D6</f>
        <v>2000</v>
      </c>
    </row>
    <row r="14" spans="1:10" x14ac:dyDescent="0.25">
      <c r="A14" s="6">
        <f>+A13+1</f>
        <v>40955</v>
      </c>
      <c r="B14" s="1">
        <f>+B13+55</f>
        <v>1795</v>
      </c>
      <c r="C14" s="1">
        <f>+B14+5</f>
        <v>1800</v>
      </c>
      <c r="D14" s="1">
        <f>(+C14-C13)*$D$8</f>
        <v>6000</v>
      </c>
      <c r="E14" s="1">
        <f>+G13+D14</f>
        <v>8000</v>
      </c>
      <c r="F14" s="2">
        <f>IF(E14&gt;=2000,E14-2000,2000-E14)</f>
        <v>6000</v>
      </c>
      <c r="G14" s="1">
        <f>IF(F14&gt;0,2000,E13 + E14)</f>
        <v>2000</v>
      </c>
    </row>
    <row r="15" spans="1:10" x14ac:dyDescent="0.25">
      <c r="A15" s="6">
        <f>+A14+1</f>
        <v>40956</v>
      </c>
      <c r="B15" s="1">
        <f>+B14-33</f>
        <v>1762</v>
      </c>
      <c r="C15" s="1">
        <f t="shared" ref="C15:C34" si="0">+B15+5</f>
        <v>1767</v>
      </c>
      <c r="D15" s="1">
        <f t="shared" ref="D15:D42" si="1">(+C15-C14)*$D$8</f>
        <v>-3300</v>
      </c>
      <c r="E15" s="1">
        <f>+D15+G14</f>
        <v>-1300</v>
      </c>
      <c r="F15" s="2">
        <f>IF(E15&gt;=2000,E15-2000,-(2000-E15))</f>
        <v>-3300</v>
      </c>
      <c r="G15" s="1">
        <f>IF(F15&gt;0,2000,E15 - F15)</f>
        <v>2000</v>
      </c>
    </row>
    <row r="16" spans="1:10" x14ac:dyDescent="0.25">
      <c r="A16" s="6">
        <f t="shared" ref="A16:A42" si="2">+A15+1</f>
        <v>40957</v>
      </c>
      <c r="B16" s="1">
        <f>+B15-35</f>
        <v>1727</v>
      </c>
      <c r="C16" s="1">
        <f t="shared" si="0"/>
        <v>1732</v>
      </c>
      <c r="D16" s="1">
        <f t="shared" si="1"/>
        <v>-3500</v>
      </c>
      <c r="E16" s="1">
        <f t="shared" ref="E16:E42" si="3">+D16+G15</f>
        <v>-1500</v>
      </c>
      <c r="F16" s="2">
        <f t="shared" ref="F16:F42" si="4">IF(E16&gt;=2000,E16-2000,-(2000-E16))</f>
        <v>-3500</v>
      </c>
      <c r="G16" s="1">
        <f t="shared" ref="G16:G42" si="5">IF(F16&gt;0,2000,E16 - F16)</f>
        <v>2000</v>
      </c>
    </row>
    <row r="17" spans="1:7" x14ac:dyDescent="0.25">
      <c r="A17" s="6">
        <f t="shared" si="2"/>
        <v>40958</v>
      </c>
      <c r="B17" s="1">
        <f>+B16-75</f>
        <v>1652</v>
      </c>
      <c r="C17" s="1">
        <f t="shared" si="0"/>
        <v>1657</v>
      </c>
      <c r="D17" s="1">
        <f t="shared" si="1"/>
        <v>-7500</v>
      </c>
      <c r="E17" s="1">
        <f t="shared" si="3"/>
        <v>-5500</v>
      </c>
      <c r="F17" s="2">
        <f t="shared" si="4"/>
        <v>-7500</v>
      </c>
      <c r="G17" s="1">
        <f t="shared" si="5"/>
        <v>2000</v>
      </c>
    </row>
    <row r="18" spans="1:7" x14ac:dyDescent="0.25">
      <c r="A18" s="6">
        <f t="shared" si="2"/>
        <v>40959</v>
      </c>
      <c r="B18" s="1">
        <f>+B17+42</f>
        <v>1694</v>
      </c>
      <c r="C18" s="1">
        <f t="shared" si="0"/>
        <v>1699</v>
      </c>
      <c r="D18" s="1">
        <f t="shared" si="1"/>
        <v>4200</v>
      </c>
      <c r="E18" s="1">
        <f t="shared" si="3"/>
        <v>6200</v>
      </c>
      <c r="F18" s="2">
        <f t="shared" si="4"/>
        <v>4200</v>
      </c>
      <c r="G18" s="1">
        <f t="shared" si="5"/>
        <v>2000</v>
      </c>
    </row>
    <row r="19" spans="1:7" x14ac:dyDescent="0.25">
      <c r="A19" s="6">
        <f t="shared" si="2"/>
        <v>40960</v>
      </c>
      <c r="B19" s="1">
        <f>+B18+60</f>
        <v>1754</v>
      </c>
      <c r="C19" s="1">
        <f t="shared" si="0"/>
        <v>1759</v>
      </c>
      <c r="D19" s="1">
        <f t="shared" si="1"/>
        <v>6000</v>
      </c>
      <c r="E19" s="1">
        <f t="shared" si="3"/>
        <v>8000</v>
      </c>
      <c r="F19" s="2">
        <f t="shared" si="4"/>
        <v>6000</v>
      </c>
      <c r="G19" s="1">
        <f t="shared" si="5"/>
        <v>2000</v>
      </c>
    </row>
    <row r="20" spans="1:7" x14ac:dyDescent="0.25">
      <c r="A20" s="6">
        <f t="shared" si="2"/>
        <v>40961</v>
      </c>
      <c r="B20" s="1">
        <f>+B19-100</f>
        <v>1654</v>
      </c>
      <c r="C20" s="1">
        <f t="shared" si="0"/>
        <v>1659</v>
      </c>
      <c r="D20" s="1">
        <f t="shared" si="1"/>
        <v>-10000</v>
      </c>
      <c r="E20" s="1">
        <f t="shared" si="3"/>
        <v>-8000</v>
      </c>
      <c r="F20" s="2">
        <f t="shared" si="4"/>
        <v>-10000</v>
      </c>
      <c r="G20" s="1">
        <f t="shared" si="5"/>
        <v>2000</v>
      </c>
    </row>
    <row r="21" spans="1:7" x14ac:dyDescent="0.25">
      <c r="A21" s="6">
        <f t="shared" si="2"/>
        <v>40962</v>
      </c>
      <c r="B21" s="1">
        <f>+B20-21</f>
        <v>1633</v>
      </c>
      <c r="C21" s="1">
        <f t="shared" si="0"/>
        <v>1638</v>
      </c>
      <c r="D21" s="1">
        <f t="shared" si="1"/>
        <v>-2100</v>
      </c>
      <c r="E21" s="1">
        <f t="shared" si="3"/>
        <v>-100</v>
      </c>
      <c r="F21" s="2">
        <f t="shared" si="4"/>
        <v>-2100</v>
      </c>
      <c r="G21" s="1">
        <f t="shared" si="5"/>
        <v>2000</v>
      </c>
    </row>
    <row r="22" spans="1:7" x14ac:dyDescent="0.25">
      <c r="A22" s="6">
        <f t="shared" si="2"/>
        <v>40963</v>
      </c>
      <c r="B22" s="1">
        <f>+B21-61</f>
        <v>1572</v>
      </c>
      <c r="C22" s="1">
        <f t="shared" si="0"/>
        <v>1577</v>
      </c>
      <c r="D22" s="1">
        <f t="shared" si="1"/>
        <v>-6100</v>
      </c>
      <c r="E22" s="1">
        <f t="shared" si="3"/>
        <v>-4100</v>
      </c>
      <c r="F22" s="2">
        <f t="shared" si="4"/>
        <v>-6100</v>
      </c>
      <c r="G22" s="1">
        <f t="shared" si="5"/>
        <v>2000</v>
      </c>
    </row>
    <row r="23" spans="1:7" x14ac:dyDescent="0.25">
      <c r="A23" s="6">
        <f t="shared" si="2"/>
        <v>40964</v>
      </c>
      <c r="B23" s="1">
        <f>+B22+35</f>
        <v>1607</v>
      </c>
      <c r="C23" s="1">
        <f t="shared" si="0"/>
        <v>1612</v>
      </c>
      <c r="D23" s="1">
        <f t="shared" si="1"/>
        <v>3500</v>
      </c>
      <c r="E23" s="1">
        <f t="shared" si="3"/>
        <v>5500</v>
      </c>
      <c r="F23" s="2">
        <f t="shared" si="4"/>
        <v>3500</v>
      </c>
      <c r="G23" s="1">
        <f t="shared" si="5"/>
        <v>2000</v>
      </c>
    </row>
    <row r="24" spans="1:7" x14ac:dyDescent="0.25">
      <c r="A24" s="6">
        <f t="shared" si="2"/>
        <v>40965</v>
      </c>
      <c r="B24" s="1">
        <f>+B23-10</f>
        <v>1597</v>
      </c>
      <c r="C24" s="1">
        <f t="shared" si="0"/>
        <v>1602</v>
      </c>
      <c r="D24" s="1">
        <f t="shared" si="1"/>
        <v>-1000</v>
      </c>
      <c r="E24" s="1">
        <f t="shared" si="3"/>
        <v>1000</v>
      </c>
      <c r="F24" s="2">
        <f t="shared" si="4"/>
        <v>-1000</v>
      </c>
      <c r="G24" s="1">
        <f t="shared" si="5"/>
        <v>2000</v>
      </c>
    </row>
    <row r="25" spans="1:7" x14ac:dyDescent="0.25">
      <c r="A25" s="6">
        <f t="shared" si="2"/>
        <v>40966</v>
      </c>
      <c r="B25" s="1">
        <f>+B24+100</f>
        <v>1697</v>
      </c>
      <c r="C25" s="1">
        <f t="shared" si="0"/>
        <v>1702</v>
      </c>
      <c r="D25" s="1">
        <f t="shared" si="1"/>
        <v>10000</v>
      </c>
      <c r="E25" s="1">
        <f t="shared" si="3"/>
        <v>12000</v>
      </c>
      <c r="F25" s="2">
        <f t="shared" si="4"/>
        <v>10000</v>
      </c>
      <c r="G25" s="1">
        <f t="shared" si="5"/>
        <v>2000</v>
      </c>
    </row>
    <row r="26" spans="1:7" x14ac:dyDescent="0.25">
      <c r="A26" s="6">
        <f t="shared" si="2"/>
        <v>40967</v>
      </c>
      <c r="B26" s="1">
        <f>+B25+38</f>
        <v>1735</v>
      </c>
      <c r="C26" s="1">
        <f t="shared" si="0"/>
        <v>1740</v>
      </c>
      <c r="D26" s="1">
        <f t="shared" si="1"/>
        <v>3800</v>
      </c>
      <c r="E26" s="1">
        <f t="shared" si="3"/>
        <v>5800</v>
      </c>
      <c r="F26" s="2">
        <f t="shared" si="4"/>
        <v>3800</v>
      </c>
      <c r="G26" s="1">
        <f t="shared" si="5"/>
        <v>2000</v>
      </c>
    </row>
    <row r="27" spans="1:7" x14ac:dyDescent="0.25">
      <c r="A27" s="6">
        <f t="shared" si="2"/>
        <v>40968</v>
      </c>
      <c r="B27" s="1">
        <f>+B26+14</f>
        <v>1749</v>
      </c>
      <c r="C27" s="1">
        <f t="shared" si="0"/>
        <v>1754</v>
      </c>
      <c r="D27" s="1">
        <f t="shared" si="1"/>
        <v>1400</v>
      </c>
      <c r="E27" s="1">
        <f t="shared" si="3"/>
        <v>3400</v>
      </c>
      <c r="F27" s="2">
        <f t="shared" si="4"/>
        <v>1400</v>
      </c>
      <c r="G27" s="1">
        <f t="shared" si="5"/>
        <v>2000</v>
      </c>
    </row>
    <row r="28" spans="1:7" x14ac:dyDescent="0.25">
      <c r="A28" s="6">
        <f t="shared" si="2"/>
        <v>40969</v>
      </c>
      <c r="B28" s="1">
        <f>+B27+35</f>
        <v>1784</v>
      </c>
      <c r="C28" s="1">
        <f t="shared" si="0"/>
        <v>1789</v>
      </c>
      <c r="D28" s="1">
        <f t="shared" si="1"/>
        <v>3500</v>
      </c>
      <c r="E28" s="1">
        <f t="shared" si="3"/>
        <v>5500</v>
      </c>
      <c r="F28" s="2">
        <f t="shared" si="4"/>
        <v>3500</v>
      </c>
      <c r="G28" s="1">
        <f t="shared" si="5"/>
        <v>2000</v>
      </c>
    </row>
    <row r="29" spans="1:7" x14ac:dyDescent="0.25">
      <c r="A29" s="6">
        <f t="shared" si="2"/>
        <v>40970</v>
      </c>
      <c r="B29" s="1">
        <f>+B28-55</f>
        <v>1729</v>
      </c>
      <c r="C29" s="1">
        <f t="shared" si="0"/>
        <v>1734</v>
      </c>
      <c r="D29" s="1">
        <f t="shared" si="1"/>
        <v>-5500</v>
      </c>
      <c r="E29" s="1">
        <f t="shared" si="3"/>
        <v>-3500</v>
      </c>
      <c r="F29" s="2">
        <f t="shared" si="4"/>
        <v>-5500</v>
      </c>
      <c r="G29" s="1">
        <f t="shared" si="5"/>
        <v>2000</v>
      </c>
    </row>
    <row r="30" spans="1:7" x14ac:dyDescent="0.25">
      <c r="A30" s="6">
        <f t="shared" si="2"/>
        <v>40971</v>
      </c>
      <c r="B30" s="1">
        <f>+B29+32</f>
        <v>1761</v>
      </c>
      <c r="C30" s="1">
        <f t="shared" si="0"/>
        <v>1766</v>
      </c>
      <c r="D30" s="1">
        <f t="shared" si="1"/>
        <v>3200</v>
      </c>
      <c r="E30" s="1">
        <f t="shared" si="3"/>
        <v>5200</v>
      </c>
      <c r="F30" s="2">
        <f t="shared" si="4"/>
        <v>3200</v>
      </c>
      <c r="G30" s="1">
        <f t="shared" si="5"/>
        <v>2000</v>
      </c>
    </row>
    <row r="31" spans="1:7" x14ac:dyDescent="0.25">
      <c r="A31" s="6">
        <f t="shared" si="2"/>
        <v>40972</v>
      </c>
      <c r="B31" s="1">
        <f>+B30-34</f>
        <v>1727</v>
      </c>
      <c r="C31" s="1">
        <f t="shared" si="0"/>
        <v>1732</v>
      </c>
      <c r="D31" s="1">
        <f t="shared" si="1"/>
        <v>-3400</v>
      </c>
      <c r="E31" s="1">
        <f t="shared" si="3"/>
        <v>-1400</v>
      </c>
      <c r="F31" s="2">
        <f t="shared" si="4"/>
        <v>-3400</v>
      </c>
      <c r="G31" s="1">
        <f t="shared" si="5"/>
        <v>2000</v>
      </c>
    </row>
    <row r="32" spans="1:7" x14ac:dyDescent="0.25">
      <c r="A32" s="6">
        <f t="shared" si="2"/>
        <v>40973</v>
      </c>
      <c r="B32" s="1">
        <f>+B31-12</f>
        <v>1715</v>
      </c>
      <c r="C32" s="1">
        <f t="shared" si="0"/>
        <v>1720</v>
      </c>
      <c r="D32" s="1">
        <f t="shared" si="1"/>
        <v>-1200</v>
      </c>
      <c r="E32" s="1">
        <f t="shared" si="3"/>
        <v>800</v>
      </c>
      <c r="F32" s="2">
        <f t="shared" si="4"/>
        <v>-1200</v>
      </c>
      <c r="G32" s="1">
        <f t="shared" si="5"/>
        <v>2000</v>
      </c>
    </row>
    <row r="33" spans="1:7" x14ac:dyDescent="0.25">
      <c r="A33" s="6">
        <f t="shared" si="2"/>
        <v>40974</v>
      </c>
      <c r="B33" s="1">
        <f>+B32-32</f>
        <v>1683</v>
      </c>
      <c r="C33" s="1">
        <f t="shared" si="0"/>
        <v>1688</v>
      </c>
      <c r="D33" s="1">
        <f t="shared" si="1"/>
        <v>-3200</v>
      </c>
      <c r="E33" s="1">
        <f t="shared" si="3"/>
        <v>-1200</v>
      </c>
      <c r="F33" s="2">
        <f t="shared" si="4"/>
        <v>-3200</v>
      </c>
      <c r="G33" s="1">
        <f t="shared" si="5"/>
        <v>2000</v>
      </c>
    </row>
    <row r="34" spans="1:7" x14ac:dyDescent="0.25">
      <c r="A34" s="6">
        <f t="shared" si="2"/>
        <v>40975</v>
      </c>
      <c r="B34" s="1">
        <f>+B33+35</f>
        <v>1718</v>
      </c>
      <c r="C34" s="1">
        <f t="shared" si="0"/>
        <v>1723</v>
      </c>
      <c r="D34" s="1">
        <f t="shared" si="1"/>
        <v>3500</v>
      </c>
      <c r="E34" s="1">
        <f t="shared" si="3"/>
        <v>5500</v>
      </c>
      <c r="F34" s="2">
        <f t="shared" si="4"/>
        <v>3500</v>
      </c>
      <c r="G34" s="1">
        <f t="shared" si="5"/>
        <v>2000</v>
      </c>
    </row>
    <row r="35" spans="1:7" x14ac:dyDescent="0.25">
      <c r="A35" s="6">
        <f t="shared" si="2"/>
        <v>40976</v>
      </c>
      <c r="B35" s="1">
        <f>+B34+45</f>
        <v>1763</v>
      </c>
      <c r="C35" s="1">
        <f>+B35+2</f>
        <v>1765</v>
      </c>
      <c r="D35" s="1">
        <f t="shared" si="1"/>
        <v>4200</v>
      </c>
      <c r="E35" s="1">
        <f t="shared" si="3"/>
        <v>6200</v>
      </c>
      <c r="F35" s="2">
        <f t="shared" si="4"/>
        <v>4200</v>
      </c>
      <c r="G35" s="1">
        <f t="shared" si="5"/>
        <v>2000</v>
      </c>
    </row>
    <row r="36" spans="1:7" x14ac:dyDescent="0.25">
      <c r="A36" s="6">
        <f t="shared" si="2"/>
        <v>40977</v>
      </c>
      <c r="B36" s="1">
        <f>+B35+47</f>
        <v>1810</v>
      </c>
      <c r="C36" s="1">
        <f t="shared" ref="C36:C40" si="6">+B36+2</f>
        <v>1812</v>
      </c>
      <c r="D36" s="1">
        <f t="shared" si="1"/>
        <v>4700</v>
      </c>
      <c r="E36" s="1">
        <f t="shared" si="3"/>
        <v>6700</v>
      </c>
      <c r="F36" s="2">
        <f t="shared" si="4"/>
        <v>4700</v>
      </c>
      <c r="G36" s="1">
        <f t="shared" si="5"/>
        <v>2000</v>
      </c>
    </row>
    <row r="37" spans="1:7" x14ac:dyDescent="0.25">
      <c r="A37" s="6">
        <f t="shared" si="2"/>
        <v>40978</v>
      </c>
      <c r="B37" s="1">
        <f>+B36-39</f>
        <v>1771</v>
      </c>
      <c r="C37" s="1">
        <f t="shared" si="6"/>
        <v>1773</v>
      </c>
      <c r="D37" s="1">
        <f t="shared" si="1"/>
        <v>-3900</v>
      </c>
      <c r="E37" s="1">
        <f t="shared" si="3"/>
        <v>-1900</v>
      </c>
      <c r="F37" s="2">
        <f t="shared" si="4"/>
        <v>-3900</v>
      </c>
      <c r="G37" s="1">
        <f t="shared" si="5"/>
        <v>2000</v>
      </c>
    </row>
    <row r="38" spans="1:7" x14ac:dyDescent="0.25">
      <c r="A38" s="6">
        <f t="shared" si="2"/>
        <v>40979</v>
      </c>
      <c r="B38" s="1">
        <f>+B37+82</f>
        <v>1853</v>
      </c>
      <c r="C38" s="1">
        <f t="shared" si="6"/>
        <v>1855</v>
      </c>
      <c r="D38" s="1">
        <f t="shared" si="1"/>
        <v>8200</v>
      </c>
      <c r="E38" s="1">
        <f t="shared" si="3"/>
        <v>10200</v>
      </c>
      <c r="F38" s="2">
        <f t="shared" si="4"/>
        <v>8200</v>
      </c>
      <c r="G38" s="1">
        <f t="shared" si="5"/>
        <v>2000</v>
      </c>
    </row>
    <row r="39" spans="1:7" x14ac:dyDescent="0.25">
      <c r="A39" s="6">
        <f t="shared" si="2"/>
        <v>40980</v>
      </c>
      <c r="B39" s="1">
        <f>+B38+42</f>
        <v>1895</v>
      </c>
      <c r="C39" s="1">
        <f t="shared" si="6"/>
        <v>1897</v>
      </c>
      <c r="D39" s="1">
        <f t="shared" si="1"/>
        <v>4200</v>
      </c>
      <c r="E39" s="1">
        <f t="shared" si="3"/>
        <v>6200</v>
      </c>
      <c r="F39" s="2">
        <f t="shared" si="4"/>
        <v>4200</v>
      </c>
      <c r="G39" s="1">
        <f t="shared" si="5"/>
        <v>2000</v>
      </c>
    </row>
    <row r="40" spans="1:7" x14ac:dyDescent="0.25">
      <c r="A40" s="6">
        <f t="shared" si="2"/>
        <v>40981</v>
      </c>
      <c r="B40" s="1">
        <f>+B39-45</f>
        <v>1850</v>
      </c>
      <c r="C40" s="1">
        <f t="shared" si="6"/>
        <v>1852</v>
      </c>
      <c r="D40" s="1">
        <f t="shared" si="1"/>
        <v>-4500</v>
      </c>
      <c r="E40" s="1">
        <f t="shared" si="3"/>
        <v>-2500</v>
      </c>
      <c r="F40" s="2">
        <f t="shared" si="4"/>
        <v>-4500</v>
      </c>
      <c r="G40" s="1">
        <f t="shared" si="5"/>
        <v>2000</v>
      </c>
    </row>
    <row r="41" spans="1:7" x14ac:dyDescent="0.25">
      <c r="A41" s="6">
        <f t="shared" si="2"/>
        <v>40982</v>
      </c>
      <c r="B41" s="1">
        <f>+B40-32</f>
        <v>1818</v>
      </c>
      <c r="C41" s="1">
        <f>+B41</f>
        <v>1818</v>
      </c>
      <c r="D41" s="1">
        <f t="shared" si="1"/>
        <v>-3400</v>
      </c>
      <c r="E41" s="1">
        <f t="shared" si="3"/>
        <v>-1400</v>
      </c>
      <c r="F41" s="2">
        <f t="shared" si="4"/>
        <v>-3400</v>
      </c>
      <c r="G41" s="1">
        <f t="shared" si="5"/>
        <v>2000</v>
      </c>
    </row>
    <row r="42" spans="1:7" x14ac:dyDescent="0.25">
      <c r="A42" s="6">
        <f t="shared" si="2"/>
        <v>40983</v>
      </c>
      <c r="B42" s="1">
        <f>+B41+49</f>
        <v>1867</v>
      </c>
      <c r="C42" s="1">
        <f>+B42</f>
        <v>1867</v>
      </c>
      <c r="D42" s="1">
        <f t="shared" si="1"/>
        <v>4900</v>
      </c>
      <c r="E42" s="1">
        <f t="shared" si="3"/>
        <v>6900</v>
      </c>
      <c r="F42" s="7">
        <f t="shared" si="4"/>
        <v>4900</v>
      </c>
      <c r="G42" s="1">
        <f t="shared" si="5"/>
        <v>2000</v>
      </c>
    </row>
    <row r="44" spans="1:7" x14ac:dyDescent="0.25">
      <c r="A44" t="s">
        <v>19</v>
      </c>
      <c r="B44" s="1">
        <f>+B42-B13</f>
        <v>127</v>
      </c>
      <c r="D44" s="1">
        <f>SUM(D13:D43)</f>
        <v>12700</v>
      </c>
      <c r="F44" s="2">
        <f>SUM(F13:F43)</f>
        <v>10700</v>
      </c>
      <c r="G44" s="1">
        <f>+G42</f>
        <v>2000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College of Business</cp:lastModifiedBy>
  <dcterms:created xsi:type="dcterms:W3CDTF">2012-02-20T20:45:42Z</dcterms:created>
  <dcterms:modified xsi:type="dcterms:W3CDTF">2012-02-21T20:42:33Z</dcterms:modified>
</cp:coreProperties>
</file>